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pedone\Desktop\Presentazione INCERTEZZA\Paola\"/>
    </mc:Choice>
  </mc:AlternateContent>
  <xr:revisionPtr revIDLastSave="0" documentId="13_ncr:1_{1094C3CC-13C4-4B26-A265-06F14314F71C}" xr6:coauthVersionLast="37" xr6:coauthVersionMax="37" xr10:uidLastSave="{00000000-0000-0000-0000-000000000000}"/>
  <bookViews>
    <workbookView xWindow="-12" yWindow="-12" windowWidth="19176" windowHeight="5748" xr2:uid="{00000000-000D-0000-FFFF-FFFF00000000}"/>
  </bookViews>
  <sheets>
    <sheet name="Text" sheetId="1" r:id="rId1"/>
    <sheet name="UncTable" sheetId="2" r:id="rId2"/>
  </sheets>
  <calcPr calcId="162913"/>
</workbook>
</file>

<file path=xl/calcChain.xml><?xml version="1.0" encoding="utf-8"?>
<calcChain xmlns="http://schemas.openxmlformats.org/spreadsheetml/2006/main">
  <c r="D38" i="2" l="1"/>
  <c r="H41" i="2"/>
  <c r="I40" i="2"/>
  <c r="B38" i="2"/>
  <c r="K41" i="2"/>
  <c r="F38" i="2"/>
  <c r="G38" i="2" s="1"/>
  <c r="B42" i="2"/>
  <c r="B43" i="2"/>
  <c r="B44" i="2"/>
  <c r="G42" i="2"/>
  <c r="H42" i="2" s="1"/>
  <c r="N42" i="2" s="1"/>
  <c r="G43" i="2"/>
  <c r="H43" i="2" s="1"/>
  <c r="N43" i="2" s="1"/>
  <c r="G44" i="2"/>
  <c r="H44" i="2" s="1"/>
  <c r="N44" i="2" s="1"/>
  <c r="I44" i="2"/>
  <c r="M41" i="2"/>
  <c r="M40" i="2"/>
  <c r="N41" i="2"/>
  <c r="B60" i="2" s="1"/>
  <c r="C60" i="2" s="1"/>
  <c r="A63" i="2"/>
  <c r="A62" i="2"/>
  <c r="A61" i="2"/>
  <c r="F60" i="2"/>
  <c r="G41" i="2"/>
  <c r="F59" i="2"/>
  <c r="G40" i="2"/>
  <c r="H40" i="2" s="1"/>
  <c r="F58" i="2"/>
  <c r="G39" i="2"/>
  <c r="H39" i="2" s="1"/>
  <c r="N39" i="2" s="1"/>
  <c r="B58" i="2" s="1"/>
  <c r="C58" i="2" s="1"/>
  <c r="A57" i="2"/>
  <c r="B61" i="2" l="1"/>
  <c r="C61" i="2" s="1"/>
  <c r="D61" i="2" s="1"/>
  <c r="N40" i="2"/>
  <c r="B59" i="2" s="1"/>
  <c r="C59" i="2" s="1"/>
  <c r="B62" i="2"/>
  <c r="C62" i="2" s="1"/>
  <c r="D62" i="2" s="1"/>
  <c r="B46" i="2"/>
  <c r="E60" i="2" s="1"/>
  <c r="B63" i="2"/>
  <c r="C63" i="2" s="1"/>
  <c r="D63" i="2" s="1"/>
  <c r="K38" i="2"/>
  <c r="H38" i="2"/>
  <c r="N38" i="2" s="1"/>
  <c r="B57" i="2" s="1"/>
  <c r="C57" i="2" s="1"/>
  <c r="D57" i="2" s="1"/>
  <c r="E61" i="2" l="1"/>
  <c r="F61" i="2" s="1"/>
  <c r="O42" i="2" s="1"/>
  <c r="P42" i="2" s="1"/>
  <c r="Q42" i="2" s="1"/>
  <c r="E59" i="2"/>
  <c r="E58" i="2"/>
  <c r="E62" i="2"/>
  <c r="F62" i="2" s="1"/>
  <c r="O43" i="2" s="1"/>
  <c r="P43" i="2" s="1"/>
  <c r="Q43" i="2" s="1"/>
  <c r="E63" i="2"/>
  <c r="F63" i="2" s="1"/>
  <c r="O44" i="2" s="1"/>
  <c r="P44" i="2" s="1"/>
  <c r="Q44" i="2" s="1"/>
  <c r="E57" i="2"/>
  <c r="F57" i="2" s="1"/>
  <c r="O38" i="2" s="1"/>
  <c r="O39" i="2" l="1"/>
  <c r="P39" i="2" s="1"/>
  <c r="Q39" i="2" s="1"/>
  <c r="O40" i="2"/>
  <c r="P40" i="2" s="1"/>
  <c r="Q40" i="2" s="1"/>
  <c r="P38" i="2"/>
  <c r="Q38" i="2" s="1"/>
  <c r="O41" i="2"/>
  <c r="P41" i="2" s="1"/>
  <c r="Q41" i="2" s="1"/>
  <c r="Q46" i="2" l="1"/>
  <c r="P46" i="2"/>
  <c r="P47" i="2" s="1"/>
  <c r="P48" i="2" l="1"/>
  <c r="P50" i="2" s="1"/>
  <c r="P5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Pedone</author>
    <author>Giulio Barbato</author>
    <author>Barbato</author>
    <author>Gianfranco Genta</author>
  </authors>
  <commentList>
    <comment ref="A36" authorId="0" shapeId="0" xr:uid="{7735889F-BD71-4EFB-A122-E365439CF2B5}">
      <text>
        <r>
          <rPr>
            <b/>
            <sz val="9"/>
            <color indexed="81"/>
            <rFont val="Tahoma"/>
            <charset val="1"/>
          </rPr>
          <t>Paola Pedone:</t>
        </r>
        <r>
          <rPr>
            <sz val="9"/>
            <color indexed="81"/>
            <rFont val="Tahoma"/>
            <charset val="1"/>
          </rPr>
          <t xml:space="preserve">
simboli, valori e note delle variabili in ingresso (indipendenti)</t>
        </r>
      </text>
    </comment>
    <comment ref="D36" authorId="0" shapeId="0" xr:uid="{96DEB3A1-BC73-479A-9BEE-58796710FB8A}">
      <text>
        <r>
          <rPr>
            <b/>
            <sz val="9"/>
            <color indexed="81"/>
            <rFont val="Tahoma"/>
            <charset val="1"/>
          </rPr>
          <t>Paola Pedone:</t>
        </r>
        <r>
          <rPr>
            <sz val="9"/>
            <color indexed="81"/>
            <rFont val="Tahoma"/>
            <charset val="1"/>
          </rPr>
          <t xml:space="preserve">
tipo A
scarto tipo
incertezza tipo o varianza
incertezza estesa di un certificato</t>
        </r>
      </text>
    </comment>
    <comment ref="I36" authorId="0" shapeId="0" xr:uid="{9DF02113-D949-4A12-9E64-CFC8DFEBB0EC}">
      <text>
        <r>
          <rPr>
            <b/>
            <sz val="9"/>
            <color indexed="81"/>
            <rFont val="Tahoma"/>
            <charset val="1"/>
          </rPr>
          <t>Paola Pedone:</t>
        </r>
        <r>
          <rPr>
            <sz val="9"/>
            <color indexed="81"/>
            <rFont val="Tahoma"/>
            <charset val="1"/>
          </rPr>
          <t xml:space="preserve">
si presenta nella forma di campo di variabilità
risoluzione di lettura
dichiarazioni di rispetto di tolleranze o conformità a norme
informazioni sulla variabilità dei risultati ottenute dagli operatori</t>
        </r>
      </text>
    </comment>
    <comment ref="D37" authorId="1" shapeId="0" xr:uid="{00000000-0006-0000-0100-000001000000}">
      <text>
        <r>
          <rPr>
            <sz val="8"/>
            <color indexed="81"/>
            <rFont val="Tahoma"/>
            <family val="2"/>
          </rPr>
          <t>Expanded Uncertainty</t>
        </r>
      </text>
    </comment>
    <comment ref="E37" authorId="1" shapeId="0" xr:uid="{00000000-0006-0000-0100-000002000000}">
      <text>
        <r>
          <rPr>
            <sz val="8"/>
            <color indexed="81"/>
            <rFont val="Tahoma"/>
            <family val="2"/>
          </rPr>
          <t>Presumed confidence level</t>
        </r>
      </text>
    </comment>
    <comment ref="F37" authorId="1" shapeId="0" xr:uid="{00000000-0006-0000-0100-000003000000}">
      <text>
        <r>
          <rPr>
            <sz val="8"/>
            <color indexed="81"/>
            <rFont val="Tahoma"/>
            <family val="2"/>
          </rPr>
          <t>Presumed degrees of freedom</t>
        </r>
      </text>
    </comment>
    <comment ref="G37" authorId="1" shapeId="0" xr:uid="{00000000-0006-0000-0100-000004000000}">
      <text>
        <r>
          <rPr>
            <sz val="8"/>
            <color indexed="81"/>
            <rFont val="Tahoma"/>
            <family val="2"/>
          </rPr>
          <t>Presumed coverage factor</t>
        </r>
      </text>
    </comment>
    <comment ref="H37" authorId="1" shapeId="0" xr:uid="{00000000-0006-0000-0100-000005000000}">
      <text>
        <r>
          <rPr>
            <sz val="8"/>
            <color indexed="81"/>
            <rFont val="Tahoma"/>
            <family val="2"/>
          </rPr>
          <t>Standard deviation</t>
        </r>
      </text>
    </comment>
    <comment ref="I37" authorId="1" shapeId="0" xr:uid="{00000000-0006-0000-0100-000006000000}">
      <text>
        <r>
          <rPr>
            <sz val="8"/>
            <color indexed="81"/>
            <rFont val="Tahoma"/>
            <family val="2"/>
          </rPr>
          <t>half of variability band
semiampiezza del campo di variabilità</t>
        </r>
      </text>
    </comment>
    <comment ref="J37" authorId="1" shapeId="0" xr:uid="{00000000-0006-0000-0100-000007000000}">
      <text>
        <r>
          <rPr>
            <sz val="8"/>
            <color indexed="81"/>
            <rFont val="Tahoma"/>
            <family val="2"/>
          </rPr>
          <t>B type denominator
k = 3 distr. Uniforme
k = 2 distr. U
k = 6 distr triangolare</t>
        </r>
      </text>
    </comment>
    <comment ref="K37" authorId="1" shapeId="0" xr:uid="{00000000-0006-0000-0100-000008000000}">
      <text>
        <r>
          <rPr>
            <sz val="8"/>
            <color indexed="81"/>
            <rFont val="Tahoma"/>
            <family val="2"/>
          </rPr>
          <t>Estimated degrees of freedom
in base alla attendibilità dei dati:
100 estremamente consolidata
50 molto consolidata
30 consolidata
15 da verificare</t>
        </r>
      </text>
    </comment>
    <comment ref="L37" authorId="1" shapeId="0" xr:uid="{00000000-0006-0000-0100-000009000000}">
      <text>
        <r>
          <rPr>
            <sz val="8"/>
            <color indexed="81"/>
            <rFont val="Tahoma"/>
            <family val="2"/>
          </rPr>
          <t xml:space="preserve">Estimated input multiplicity </t>
        </r>
      </text>
    </comment>
    <comment ref="M37" authorId="1" shapeId="0" xr:uid="{00000000-0006-0000-0100-00000A000000}">
      <text>
        <r>
          <rPr>
            <sz val="8"/>
            <color indexed="81"/>
            <rFont val="Tahoma"/>
            <family val="2"/>
          </rPr>
          <t>Estimated output multiplicity</t>
        </r>
      </text>
    </comment>
    <comment ref="N37" authorId="0" shapeId="0" xr:uid="{C0C00A8D-511B-4E01-B2AC-FB5E6DFF0AED}">
      <text>
        <r>
          <rPr>
            <b/>
            <sz val="9"/>
            <color indexed="81"/>
            <rFont val="Tahoma"/>
            <charset val="1"/>
          </rPr>
          <t>Paola Pedone:</t>
        </r>
        <r>
          <rPr>
            <sz val="9"/>
            <color indexed="81"/>
            <rFont val="Tahoma"/>
            <charset val="1"/>
          </rPr>
          <t xml:space="preserve">
varianze delle variabili indipendenti</t>
        </r>
      </text>
    </comment>
    <comment ref="F38" authorId="2" shapeId="0" xr:uid="{00000000-0006-0000-0100-00000B000000}">
      <text>
        <r>
          <rPr>
            <b/>
            <sz val="10"/>
            <color indexed="81"/>
            <rFont val="Tahoma"/>
            <family val="2"/>
          </rPr>
          <t>Information on the degrees of freedom (4 measurements, 3 d.o.f.) is given together with the information on expanded uncertainty.</t>
        </r>
      </text>
    </comment>
    <comment ref="L38" authorId="2" shapeId="0" xr:uid="{00000000-0006-0000-0100-00000C000000}">
      <text>
        <r>
          <rPr>
            <b/>
            <sz val="10"/>
            <color indexed="81"/>
            <rFont val="Tahoma"/>
            <family val="2"/>
          </rPr>
          <t>The expanded uncertainty given refers to the average of 4 measurements.</t>
        </r>
      </text>
    </comment>
    <comment ref="M38" authorId="2" shapeId="0" xr:uid="{00000000-0006-0000-0100-00000D000000}">
      <text>
        <r>
          <rPr>
            <b/>
            <sz val="10"/>
            <color indexed="81"/>
            <rFont val="Tahoma"/>
            <family val="2"/>
          </rPr>
          <t>Even if 5 measurement replications are required, the central limit theorem does not apply to systematic effects, therefore the output multiplicity should not be considered.</t>
        </r>
      </text>
    </comment>
    <comment ref="C39" authorId="2" shapeId="0" xr:uid="{00000000-0006-0000-0100-00000E000000}">
      <text>
        <r>
          <rPr>
            <b/>
            <sz val="10"/>
            <color indexed="81"/>
            <rFont val="Tahoma"/>
            <family val="2"/>
          </rPr>
          <t>Repeatability is not used, since reproducibility is available.</t>
        </r>
      </text>
    </comment>
    <comment ref="I42" authorId="0" shapeId="0" xr:uid="{3F246B6D-2881-49D8-B88F-A644E20B3617}">
      <text>
        <r>
          <rPr>
            <b/>
            <sz val="9"/>
            <color indexed="81"/>
            <rFont val="Tahoma"/>
            <charset val="1"/>
          </rPr>
          <t>Paola Pedone:</t>
        </r>
        <r>
          <rPr>
            <sz val="9"/>
            <color indexed="81"/>
            <rFont val="Tahoma"/>
            <charset val="1"/>
          </rPr>
          <t xml:space="preserve">
semicampo di variabilità due unità della cifra meno significativa
2 ppm
0,2 ppm</t>
        </r>
      </text>
    </comment>
    <comment ref="P49" authorId="3" shapeId="0" xr:uid="{00000000-0006-0000-0100-00000F000000}">
      <text>
        <r>
          <rPr>
            <b/>
            <sz val="9"/>
            <color indexed="81"/>
            <rFont val="Tahoma"/>
            <family val="2"/>
          </rPr>
          <t>Gianfranco Genta:</t>
        </r>
        <r>
          <rPr>
            <sz val="9"/>
            <color indexed="81"/>
            <rFont val="Tahoma"/>
            <family val="2"/>
          </rPr>
          <t xml:space="preserve">
No information on confidence level was given, therefore the conventional value of 95% is used.</t>
        </r>
      </text>
    </comment>
  </commentList>
</comments>
</file>

<file path=xl/sharedStrings.xml><?xml version="1.0" encoding="utf-8"?>
<sst xmlns="http://schemas.openxmlformats.org/spreadsheetml/2006/main" count="114" uniqueCount="96">
  <si>
    <t>The mathematical model is:</t>
  </si>
  <si>
    <t>Note</t>
  </si>
  <si>
    <r>
      <t>U</t>
    </r>
    <r>
      <rPr>
        <i/>
        <vertAlign val="subscript"/>
        <sz val="10"/>
        <rFont val="Arial"/>
        <family val="2"/>
      </rPr>
      <t>j</t>
    </r>
  </si>
  <si>
    <r>
      <t>P</t>
    </r>
    <r>
      <rPr>
        <i/>
        <vertAlign val="subscript"/>
        <sz val="10"/>
        <rFont val="Arial"/>
        <family val="2"/>
      </rPr>
      <t>dj</t>
    </r>
  </si>
  <si>
    <r>
      <t>n</t>
    </r>
    <r>
      <rPr>
        <i/>
        <vertAlign val="subscript"/>
        <sz val="10"/>
        <rFont val="Arial"/>
        <family val="2"/>
      </rPr>
      <t>dj</t>
    </r>
  </si>
  <si>
    <r>
      <t>k</t>
    </r>
    <r>
      <rPr>
        <i/>
        <vertAlign val="subscript"/>
        <sz val="10"/>
        <rFont val="Arial"/>
        <family val="2"/>
      </rPr>
      <t>dj</t>
    </r>
  </si>
  <si>
    <r>
      <t>s</t>
    </r>
    <r>
      <rPr>
        <i/>
        <vertAlign val="subscript"/>
        <sz val="10"/>
        <rFont val="Arial"/>
        <family val="2"/>
      </rPr>
      <t>j</t>
    </r>
  </si>
  <si>
    <r>
      <t>a</t>
    </r>
    <r>
      <rPr>
        <i/>
        <vertAlign val="subscript"/>
        <sz val="10"/>
        <rFont val="Arial"/>
        <family val="2"/>
      </rPr>
      <t>j</t>
    </r>
  </si>
  <si>
    <r>
      <t>k</t>
    </r>
    <r>
      <rPr>
        <i/>
        <vertAlign val="subscript"/>
        <sz val="10"/>
        <rFont val="Arial"/>
        <family val="2"/>
      </rPr>
      <t>a</t>
    </r>
  </si>
  <si>
    <r>
      <t>n</t>
    </r>
    <r>
      <rPr>
        <i/>
        <vertAlign val="subscript"/>
        <sz val="10"/>
        <rFont val="Arial"/>
        <family val="2"/>
      </rPr>
      <t>j</t>
    </r>
  </si>
  <si>
    <r>
      <t>n</t>
    </r>
    <r>
      <rPr>
        <i/>
        <vertAlign val="subscript"/>
        <sz val="10"/>
        <rFont val="Arial"/>
        <family val="2"/>
      </rPr>
      <t>d</t>
    </r>
  </si>
  <si>
    <r>
      <t>n</t>
    </r>
    <r>
      <rPr>
        <i/>
        <vertAlign val="subscript"/>
        <sz val="10"/>
        <rFont val="Arial"/>
        <family val="2"/>
      </rPr>
      <t>r</t>
    </r>
  </si>
  <si>
    <r>
      <t>u²(</t>
    </r>
    <r>
      <rPr>
        <i/>
        <sz val="10"/>
        <rFont val="Arial"/>
        <family val="2"/>
      </rPr>
      <t>x</t>
    </r>
    <r>
      <rPr>
        <i/>
        <vertAlign val="subscript"/>
        <sz val="10"/>
        <rFont val="Arial"/>
        <family val="2"/>
      </rPr>
      <t>j</t>
    </r>
    <r>
      <rPr>
        <sz val="10"/>
        <rFont val="Times New Roman"/>
        <family val="1"/>
      </rPr>
      <t>)</t>
    </r>
  </si>
  <si>
    <r>
      <t>u</t>
    </r>
    <r>
      <rPr>
        <vertAlign val="subscript"/>
        <sz val="10"/>
        <rFont val="Arial"/>
        <family val="2"/>
      </rPr>
      <t>j</t>
    </r>
    <r>
      <rPr>
        <sz val="10"/>
        <rFont val="Times New Roman"/>
        <family val="1"/>
      </rPr>
      <t>²(y)</t>
    </r>
  </si>
  <si>
    <r>
      <t>u</t>
    </r>
    <r>
      <rPr>
        <vertAlign val="subscript"/>
        <sz val="10"/>
        <rFont val="Arial"/>
        <family val="2"/>
      </rPr>
      <t>j</t>
    </r>
    <r>
      <rPr>
        <vertAlign val="superscript"/>
        <sz val="10"/>
        <rFont val="Arial"/>
        <family val="2"/>
      </rPr>
      <t>4</t>
    </r>
    <r>
      <rPr>
        <sz val="10"/>
        <rFont val="Times New Roman"/>
        <family val="1"/>
      </rPr>
      <t>(y)/</t>
    </r>
    <r>
      <rPr>
        <sz val="10"/>
        <rFont val="Symbol"/>
        <family val="1"/>
        <charset val="2"/>
      </rPr>
      <t>n</t>
    </r>
    <r>
      <rPr>
        <vertAlign val="subscript"/>
        <sz val="10"/>
        <rFont val="Arial"/>
        <family val="2"/>
      </rPr>
      <t>j</t>
    </r>
  </si>
  <si>
    <r>
      <t>D</t>
    </r>
    <r>
      <rPr>
        <sz val="10"/>
        <rFont val="Times New Roman"/>
        <family val="1"/>
      </rPr>
      <t>x</t>
    </r>
    <r>
      <rPr>
        <vertAlign val="subscript"/>
        <sz val="10"/>
        <rFont val="Arial"/>
        <family val="2"/>
      </rPr>
      <t>i</t>
    </r>
  </si>
  <si>
    <r>
      <t>x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+</t>
    </r>
    <r>
      <rPr>
        <sz val="10"/>
        <rFont val="Symbol"/>
        <family val="1"/>
        <charset val="2"/>
      </rPr>
      <t>D</t>
    </r>
    <r>
      <rPr>
        <sz val="10"/>
        <rFont val="Times New Roman"/>
        <family val="1"/>
      </rPr>
      <t>x</t>
    </r>
    <r>
      <rPr>
        <vertAlign val="subscript"/>
        <sz val="10"/>
        <rFont val="Arial"/>
        <family val="2"/>
      </rPr>
      <t>i</t>
    </r>
  </si>
  <si>
    <r>
      <t>y+</t>
    </r>
    <r>
      <rPr>
        <sz val="10"/>
        <rFont val="Symbol"/>
        <family val="1"/>
        <charset val="2"/>
      </rPr>
      <t>D</t>
    </r>
    <r>
      <rPr>
        <sz val="10"/>
        <rFont val="Times New Roman"/>
        <family val="1"/>
      </rPr>
      <t>y</t>
    </r>
  </si>
  <si>
    <r>
      <t>D</t>
    </r>
    <r>
      <rPr>
        <sz val="10"/>
        <rFont val="Times New Roman"/>
        <family val="1"/>
      </rPr>
      <t>y</t>
    </r>
  </si>
  <si>
    <r>
      <t>D</t>
    </r>
    <r>
      <rPr>
        <sz val="10"/>
        <rFont val="Times New Roman"/>
        <family val="1"/>
      </rPr>
      <t>y/</t>
    </r>
    <r>
      <rPr>
        <sz val="10"/>
        <rFont val="Symbol"/>
        <family val="1"/>
        <charset val="2"/>
      </rPr>
      <t>D</t>
    </r>
    <r>
      <rPr>
        <sz val="10"/>
        <rFont val="Times New Roman"/>
        <family val="1"/>
      </rPr>
      <t>x</t>
    </r>
  </si>
  <si>
    <t>Measuring instrument:</t>
  </si>
  <si>
    <t>Bias</t>
  </si>
  <si>
    <t>Repeatability</t>
  </si>
  <si>
    <t>Resolution</t>
  </si>
  <si>
    <t>Factor</t>
  </si>
  <si>
    <t>Information</t>
  </si>
  <si>
    <t>±</t>
  </si>
  <si>
    <t>Standard deviation</t>
  </si>
  <si>
    <t>Measurement complex:</t>
  </si>
  <si>
    <t>Reproducibility</t>
  </si>
  <si>
    <t>Value</t>
  </si>
  <si>
    <t>Temperature</t>
  </si>
  <si>
    <t>Mean value</t>
  </si>
  <si>
    <t>°C</t>
  </si>
  <si>
    <t>Declared</t>
  </si>
  <si>
    <r>
      <t>°C</t>
    </r>
    <r>
      <rPr>
        <vertAlign val="superscript"/>
        <sz val="10"/>
        <rFont val="Symbol"/>
        <family val="1"/>
        <charset val="2"/>
      </rPr>
      <t>-1</t>
    </r>
  </si>
  <si>
    <t>Mathematical model</t>
  </si>
  <si>
    <t>Expanded Uncertainty</t>
  </si>
  <si>
    <t>of the average of</t>
  </si>
  <si>
    <t>measurements</t>
  </si>
  <si>
    <t>at a confidence level of</t>
  </si>
  <si>
    <t>mm</t>
  </si>
  <si>
    <t>Statistical</t>
  </si>
  <si>
    <t>Non Statistical</t>
  </si>
  <si>
    <t>Parameters estimated</t>
  </si>
  <si>
    <t>Rep</t>
  </si>
  <si>
    <t>Res</t>
  </si>
  <si>
    <t>Repr</t>
  </si>
  <si>
    <t>Table</t>
  </si>
  <si>
    <t>T</t>
  </si>
  <si>
    <r>
      <t>L</t>
    </r>
    <r>
      <rPr>
        <vertAlign val="subscript"/>
        <sz val="10"/>
        <rFont val="Times New Roman"/>
        <family val="1"/>
      </rPr>
      <t>T</t>
    </r>
  </si>
  <si>
    <t>Estim.</t>
  </si>
  <si>
    <t>based on</t>
  </si>
  <si>
    <r>
      <t>y=L</t>
    </r>
    <r>
      <rPr>
        <vertAlign val="subscript"/>
        <sz val="10"/>
        <rFont val="Times New Roman"/>
        <family val="1"/>
      </rPr>
      <t>20</t>
    </r>
  </si>
  <si>
    <t>Uncertainty table</t>
  </si>
  <si>
    <r>
      <t xml:space="preserve">Variance of </t>
    </r>
    <r>
      <rPr>
        <i/>
        <sz val="10"/>
        <rFont val="Arial"/>
        <family val="2"/>
      </rPr>
      <t>y</t>
    </r>
    <r>
      <rPr>
        <sz val="10"/>
        <rFont val="Times New Roman"/>
        <family val="1"/>
      </rPr>
      <t>, u²(</t>
    </r>
    <r>
      <rPr>
        <i/>
        <sz val="10"/>
        <rFont val="Arial"/>
        <family val="2"/>
      </rPr>
      <t>y</t>
    </r>
    <r>
      <rPr>
        <sz val="10"/>
        <rFont val="Times New Roman"/>
        <family val="1"/>
      </rPr>
      <t>)</t>
    </r>
  </si>
  <si>
    <r>
      <t xml:space="preserve">Standard uncertainty of </t>
    </r>
    <r>
      <rPr>
        <i/>
        <sz val="10"/>
        <rFont val="Arial"/>
        <family val="2"/>
      </rPr>
      <t>y</t>
    </r>
    <r>
      <rPr>
        <sz val="10"/>
        <rFont val="Times New Roman"/>
        <family val="1"/>
      </rPr>
      <t>, u(y)</t>
    </r>
  </si>
  <si>
    <r>
      <t xml:space="preserve">Degrees of freedom of y, </t>
    </r>
    <r>
      <rPr>
        <sz val="10"/>
        <rFont val="Symbol"/>
        <family val="1"/>
        <charset val="2"/>
      </rPr>
      <t>n</t>
    </r>
    <r>
      <rPr>
        <sz val="10"/>
        <rFont val="Times New Roman"/>
        <family val="1"/>
      </rPr>
      <t>(y)</t>
    </r>
  </si>
  <si>
    <t>Confidence level</t>
  </si>
  <si>
    <t>Coverage factor (Student t)</t>
  </si>
  <si>
    <t>Expanded uncertainty U(y)</t>
  </si>
  <si>
    <t>Handbook</t>
  </si>
  <si>
    <r>
      <t xml:space="preserve">Variable </t>
    </r>
    <r>
      <rPr>
        <i/>
        <sz val="10"/>
        <rFont val="Arial"/>
        <family val="2"/>
      </rPr>
      <t>x</t>
    </r>
    <r>
      <rPr>
        <i/>
        <vertAlign val="subscript"/>
        <sz val="10"/>
        <rFont val="Arial"/>
        <family val="2"/>
      </rPr>
      <t>j</t>
    </r>
  </si>
  <si>
    <t>Symbol</t>
  </si>
  <si>
    <t>Computation of Sensitivity Coefficients</t>
  </si>
  <si>
    <t>Make the hypothesis of a change in the main uncertainty factor and evaluate its effect</t>
  </si>
  <si>
    <t>Uncertainty evaluation</t>
  </si>
  <si>
    <t>Total number of measurements</t>
  </si>
  <si>
    <t>ci=Dy/Dx</t>
  </si>
  <si>
    <r>
      <t xml:space="preserve">Temperature sensitivity </t>
    </r>
    <r>
      <rPr>
        <sz val="10"/>
        <rFont val="Symbol"/>
        <family val="1"/>
        <charset val="2"/>
      </rPr>
      <t>b</t>
    </r>
  </si>
  <si>
    <r>
      <t xml:space="preserve">Bias of the measuring instrument was evaluated by 4 measurements, showing that the average has an uncertainty of 3.7 </t>
    </r>
    <r>
      <rPr>
        <sz val="11"/>
        <rFont val="Calibri"/>
        <family val="2"/>
      </rPr>
      <t>μ</t>
    </r>
    <r>
      <rPr>
        <sz val="11"/>
        <rFont val="Times New Roman"/>
        <family val="1"/>
      </rPr>
      <t>m with respect to the reference value.</t>
    </r>
  </si>
  <si>
    <r>
      <t>Reading resolution of the instrument is 1 </t>
    </r>
    <r>
      <rPr>
        <sz val="11"/>
        <rFont val="Calibri"/>
        <family val="2"/>
      </rPr>
      <t>μ</t>
    </r>
    <r>
      <rPr>
        <sz val="11"/>
        <rFont val="Times New Roman"/>
        <family val="1"/>
      </rPr>
      <t>m.</t>
    </r>
  </si>
  <si>
    <r>
      <t>Repeatability is declared by the manufacturer of the instrument as standard deviation of 1.3 </t>
    </r>
    <r>
      <rPr>
        <sz val="11"/>
        <rFont val="Calibri"/>
        <family val="2"/>
      </rPr>
      <t>μ</t>
    </r>
    <r>
      <rPr>
        <sz val="11"/>
        <rFont val="Times New Roman"/>
        <family val="1"/>
      </rPr>
      <t>m.</t>
    </r>
  </si>
  <si>
    <r>
      <t>Reproducibility was tested by 10 replications made by all operators, obtaining a variance of 10.7 </t>
    </r>
    <r>
      <rPr>
        <sz val="11"/>
        <rFont val="Calibri"/>
        <family val="2"/>
      </rPr>
      <t>μ</t>
    </r>
    <r>
      <rPr>
        <sz val="11"/>
        <rFont val="Times New Roman"/>
        <family val="1"/>
      </rPr>
      <t>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.</t>
    </r>
  </si>
  <si>
    <t>Measurand:</t>
  </si>
  <si>
    <t>Environmental conditions:</t>
  </si>
  <si>
    <r>
      <rPr>
        <sz val="10"/>
        <rFont val="Calibri"/>
        <family val="2"/>
      </rPr>
      <t>μ</t>
    </r>
    <r>
      <rPr>
        <sz val="10"/>
        <rFont val="Times New Roman"/>
        <family val="1"/>
      </rPr>
      <t>m</t>
    </r>
  </si>
  <si>
    <t>Variance</t>
  </si>
  <si>
    <r>
      <rPr>
        <sz val="10"/>
        <rFont val="Calibri"/>
        <family val="2"/>
      </rPr>
      <t>μ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2</t>
    </r>
  </si>
  <si>
    <t>Effects contained: long time environmental variations</t>
  </si>
  <si>
    <t>Variability interval</t>
  </si>
  <si>
    <r>
      <t>Length L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of the workpiece at temperature T</t>
    </r>
  </si>
  <si>
    <r>
      <t xml:space="preserve">Temperature sensitivity coefficient of the piece is </t>
    </r>
    <r>
      <rPr>
        <sz val="11"/>
        <rFont val="Symbol"/>
        <family val="1"/>
        <charset val="2"/>
      </rPr>
      <t>a</t>
    </r>
    <r>
      <rPr>
        <sz val="11"/>
        <rFont val="Times New Roman"/>
        <family val="1"/>
      </rPr>
      <t> = 11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>10</t>
    </r>
    <r>
      <rPr>
        <vertAlign val="superscript"/>
        <sz val="11"/>
        <rFont val="Times New Roman"/>
        <family val="1"/>
      </rPr>
      <t>-6</t>
    </r>
    <r>
      <rPr>
        <sz val="11"/>
        <rFont val="Times New Roman"/>
        <family val="1"/>
      </rPr>
      <t> °C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 xml:space="preserve"> (a typical value for carbon steel, taken from handbook) and temperature sensitivity coefficient of the instrument is </t>
    </r>
    <r>
      <rPr>
        <sz val="11"/>
        <rFont val="Symbol"/>
        <family val="1"/>
        <charset val="2"/>
      </rPr>
      <t>b</t>
    </r>
    <r>
      <rPr>
        <sz val="11"/>
        <rFont val="Times New Roman"/>
        <family val="1"/>
      </rPr>
      <t> = 11.5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>10</t>
    </r>
    <r>
      <rPr>
        <vertAlign val="superscript"/>
        <sz val="11"/>
        <rFont val="Times New Roman"/>
        <family val="1"/>
      </rPr>
      <t>‑6</t>
    </r>
    <r>
      <rPr>
        <sz val="11"/>
        <rFont val="Times New Roman"/>
        <family val="1"/>
      </rPr>
      <t> °C</t>
    </r>
    <r>
      <rPr>
        <vertAlign val="superscript"/>
        <sz val="11"/>
        <rFont val="Times New Roman"/>
        <family val="1"/>
      </rPr>
      <t>‑1</t>
    </r>
    <r>
      <rPr>
        <sz val="11"/>
        <rFont val="Times New Roman"/>
        <family val="1"/>
      </rPr>
      <t xml:space="preserve"> (declared by the manufacturer), while temperature over a 24 hour time period is estimated to be 22 ± 5 °C. Measured length of the workpiece results to be 800.074 mm</t>
    </r>
  </si>
  <si>
    <t>Number of measurements averaged</t>
  </si>
  <si>
    <r>
      <t xml:space="preserve">Temperature coefficient </t>
    </r>
    <r>
      <rPr>
        <sz val="10"/>
        <rFont val="Symbol"/>
        <family val="1"/>
        <charset val="2"/>
      </rPr>
      <t>a</t>
    </r>
  </si>
  <si>
    <t>α</t>
  </si>
  <si>
    <t>β</t>
  </si>
  <si>
    <t>Show the main factors to be considered for reducing the uncertainty</t>
  </si>
  <si>
    <t>Show the main factors to be considered for reducing the costs</t>
  </si>
  <si>
    <r>
      <t>Bias on L</t>
    </r>
    <r>
      <rPr>
        <vertAlign val="subscript"/>
        <sz val="10"/>
        <rFont val="Times New Roman"/>
        <family val="1"/>
      </rPr>
      <t>T</t>
    </r>
  </si>
  <si>
    <r>
      <t>Resolution on L</t>
    </r>
    <r>
      <rPr>
        <vertAlign val="subscript"/>
        <sz val="10"/>
        <rFont val="Times New Roman"/>
        <family val="1"/>
      </rPr>
      <t>T</t>
    </r>
  </si>
  <si>
    <r>
      <t>Taking one half of the exp. unc. on L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>, the exp. unc. on L</t>
    </r>
    <r>
      <rPr>
        <vertAlign val="subscript"/>
        <sz val="10"/>
        <rFont val="Times New Roman"/>
        <family val="1"/>
      </rPr>
      <t>20</t>
    </r>
    <r>
      <rPr>
        <sz val="10"/>
        <rFont val="Times New Roman"/>
        <family val="1"/>
      </rPr>
      <t xml:space="preserve"> is reduced to 6.0 </t>
    </r>
    <r>
      <rPr>
        <sz val="10"/>
        <rFont val="Calibri"/>
        <family val="2"/>
      </rPr>
      <t>μ</t>
    </r>
    <r>
      <rPr>
        <sz val="10"/>
        <rFont val="Times New Roman"/>
        <family val="1"/>
      </rPr>
      <t>m</t>
    </r>
  </si>
  <si>
    <t>m</t>
  </si>
  <si>
    <t>Length measurements are taken during all the 3 work shifts, that is over the 24 hours, in a common working room without temperature control. The measurement procedure requires to perform 5 measurements, and to take their average as result.</t>
  </si>
  <si>
    <t>Effects contained: instrument, operators, measurand, short time environmental variations</t>
  </si>
  <si>
    <t>Le misurazioni della lunghezza vengono effettuate durante tutti e 3 i turni di lavoro, cioè nell'arco delle 24 ore, in una sala di lavoro comune senza controllo della temperatura. La procedura di misurazione richiede l'esecuzione di 5 misurazioni, e di prendere come risultato la loro media.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</si>
</sst>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E+00"/>
    <numFmt numFmtId="165" formatCode="0.0%"/>
    <numFmt numFmtId="166" formatCode="0.0"/>
    <numFmt numFmtId="167" formatCode="0.000"/>
    <numFmt numFmtId="168" formatCode="0.0000"/>
    <numFmt numFmtId="169" formatCode="0E+00"/>
    <numFmt numFmtId="170" formatCode="0.00000E+00"/>
  </numFmts>
  <fonts count="32" x14ac:knownFonts="1">
    <font>
      <sz val="10"/>
      <name val="Times New Roman"/>
    </font>
    <font>
      <sz val="10"/>
      <name val="Times New Roman"/>
      <family val="1"/>
    </font>
    <font>
      <sz val="11"/>
      <name val="Times New Roman"/>
      <family val="1"/>
    </font>
    <font>
      <sz val="11"/>
      <name val="Symbol"/>
      <family val="1"/>
      <charset val="2"/>
    </font>
    <font>
      <vertAlign val="superscript"/>
      <sz val="11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8"/>
      <color indexed="81"/>
      <name val="Tahoma"/>
      <family val="2"/>
    </font>
    <font>
      <b/>
      <sz val="12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Symbol"/>
      <family val="1"/>
      <charset val="2"/>
    </font>
    <font>
      <vertAlign val="subscript"/>
      <sz val="10"/>
      <name val="Times New Roman"/>
      <family val="1"/>
    </font>
    <font>
      <b/>
      <sz val="14"/>
      <name val="Times New Roman"/>
      <family val="1"/>
    </font>
    <font>
      <b/>
      <sz val="10"/>
      <color indexed="81"/>
      <name val="Tahoma"/>
      <family val="2"/>
    </font>
    <font>
      <sz val="10"/>
      <name val="Times New Roman"/>
      <family val="1"/>
    </font>
    <font>
      <sz val="11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0" borderId="0" xfId="0" applyFont="1"/>
    <xf numFmtId="0" fontId="6" fillId="0" borderId="0" xfId="0" applyFont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9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9" fontId="0" fillId="0" borderId="0" xfId="0" applyNumberFormat="1" applyAlignment="1">
      <alignment horizontal="center"/>
    </xf>
    <xf numFmtId="169" fontId="0" fillId="2" borderId="0" xfId="0" applyNumberFormat="1" applyFill="1" applyAlignment="1">
      <alignment horizontal="center"/>
    </xf>
    <xf numFmtId="164" fontId="0" fillId="0" borderId="0" xfId="0" applyNumberFormat="1" applyAlignme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6" fillId="0" borderId="0" xfId="0" applyFont="1"/>
    <xf numFmtId="0" fontId="12" fillId="0" borderId="0" xfId="0" applyFont="1"/>
    <xf numFmtId="0" fontId="18" fillId="0" borderId="0" xfId="0" applyFont="1"/>
    <xf numFmtId="11" fontId="0" fillId="0" borderId="0" xfId="0" applyNumberFormat="1"/>
    <xf numFmtId="0" fontId="20" fillId="0" borderId="0" xfId="0" applyFont="1"/>
    <xf numFmtId="164" fontId="0" fillId="0" borderId="0" xfId="0" applyNumberFormat="1"/>
    <xf numFmtId="9" fontId="0" fillId="0" borderId="0" xfId="0" applyNumberFormat="1"/>
    <xf numFmtId="0" fontId="23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0" xfId="0" applyFill="1" applyAlignment="1">
      <alignment horizontal="left"/>
    </xf>
    <xf numFmtId="167" fontId="0" fillId="3" borderId="0" xfId="0" applyNumberFormat="1" applyFill="1" applyAlignment="1">
      <alignment horizontal="center"/>
    </xf>
    <xf numFmtId="168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/>
    <xf numFmtId="0" fontId="9" fillId="3" borderId="0" xfId="0" applyFont="1" applyFill="1" applyAlignment="1">
      <alignment horizontal="left"/>
    </xf>
    <xf numFmtId="1" fontId="0" fillId="3" borderId="0" xfId="0" applyNumberFormat="1" applyFill="1" applyAlignment="1">
      <alignment horizontal="center"/>
    </xf>
    <xf numFmtId="0" fontId="9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0" fillId="3" borderId="9" xfId="0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1" fontId="1" fillId="2" borderId="9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8" fontId="0" fillId="2" borderId="10" xfId="0" applyNumberForma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2" borderId="11" xfId="0" applyFont="1" applyFill="1" applyBorder="1"/>
    <xf numFmtId="0" fontId="9" fillId="3" borderId="12" xfId="0" applyFon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6" fontId="0" fillId="2" borderId="9" xfId="0" applyNumberForma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170" fontId="1" fillId="2" borderId="9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20" fillId="2" borderId="8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8" fillId="0" borderId="0" xfId="0" applyFont="1" applyAlignment="1">
      <alignment horizontal="center"/>
    </xf>
    <xf numFmtId="49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1112520</xdr:colOff>
          <xdr:row>3</xdr:row>
          <xdr:rowOff>68580</xdr:rowOff>
        </xdr:from>
        <xdr:to>
          <xdr:col>8</xdr:col>
          <xdr:colOff>312420</xdr:colOff>
          <xdr:row>6</xdr:row>
          <xdr:rowOff>22860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327660</xdr:colOff>
          <xdr:row>30</xdr:row>
          <xdr:rowOff>106680</xdr:rowOff>
        </xdr:from>
        <xdr:to>
          <xdr:col>5</xdr:col>
          <xdr:colOff>579120</xdr:colOff>
          <xdr:row>32</xdr:row>
          <xdr:rowOff>99060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2.w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"/>
  <sheetViews>
    <sheetView tabSelected="1" zoomScaleNormal="100" workbookViewId="0">
      <selection activeCell="O8" sqref="O8"/>
    </sheetView>
  </sheetViews>
  <sheetFormatPr defaultRowHeight="13.2" x14ac:dyDescent="0.25"/>
  <cols>
    <col min="2" max="2" width="12.33203125" customWidth="1"/>
    <col min="3" max="3" width="20.109375" customWidth="1"/>
    <col min="4" max="4" width="2.6640625" customWidth="1"/>
  </cols>
  <sheetData>
    <row r="1" spans="1:15" ht="17.399999999999999" x14ac:dyDescent="0.3">
      <c r="A1" s="30" t="s">
        <v>66</v>
      </c>
    </row>
    <row r="3" spans="1:15" ht="12.75" customHeight="1" x14ac:dyDescent="0.25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5" ht="12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5" ht="12.7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ht="13.8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8" spans="1:15" ht="35.25" customHeight="1" x14ac:dyDescent="0.25">
      <c r="A8" s="91" t="s">
        <v>93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O8" s="106" t="s">
        <v>95</v>
      </c>
    </row>
    <row r="9" spans="1:15" ht="35.25" customHeight="1" x14ac:dyDescent="0.25">
      <c r="A9" s="91" t="s">
        <v>70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1:15" ht="25.5" customHeight="1" x14ac:dyDescent="0.25">
      <c r="A10" s="91" t="s">
        <v>72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</row>
    <row r="11" spans="1:15" ht="25.5" customHeight="1" x14ac:dyDescent="0.25">
      <c r="A11" s="91" t="s">
        <v>71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</row>
    <row r="12" spans="1:15" ht="24" customHeight="1" x14ac:dyDescent="0.25">
      <c r="A12" s="91" t="s">
        <v>73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</row>
    <row r="13" spans="1:15" ht="55.5" customHeight="1" x14ac:dyDescent="0.25">
      <c r="A13" s="91" t="s">
        <v>82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</row>
  </sheetData>
  <mergeCells count="7">
    <mergeCell ref="A11:M11"/>
    <mergeCell ref="A13:M13"/>
    <mergeCell ref="A8:M8"/>
    <mergeCell ref="A3:M3"/>
    <mergeCell ref="A9:M9"/>
    <mergeCell ref="A12:M12"/>
    <mergeCell ref="A10:M10"/>
  </mergeCells>
  <phoneticPr fontId="17" type="noConversion"/>
  <pageMargins left="0.75" right="0.75" top="1" bottom="1" header="0.5" footer="0.5"/>
  <pageSetup paperSize="9" scale="6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2</xdr:col>
                <xdr:colOff>1112520</xdr:colOff>
                <xdr:row>3</xdr:row>
                <xdr:rowOff>68580</xdr:rowOff>
              </from>
              <to>
                <xdr:col>8</xdr:col>
                <xdr:colOff>312420</xdr:colOff>
                <xdr:row>6</xdr:row>
                <xdr:rowOff>22860</xdr:rowOff>
              </to>
            </anchor>
          </objectPr>
        </oleObject>
      </mc:Choice>
      <mc:Fallback>
        <oleObject progId="Equation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2"/>
  <sheetViews>
    <sheetView zoomScaleNormal="100" workbookViewId="0">
      <selection activeCell="A24" sqref="A24"/>
    </sheetView>
  </sheetViews>
  <sheetFormatPr defaultRowHeight="13.2" x14ac:dyDescent="0.25"/>
  <cols>
    <col min="2" max="2" width="23.77734375" customWidth="1"/>
    <col min="3" max="3" width="18.109375" customWidth="1"/>
    <col min="4" max="4" width="11.77734375" customWidth="1"/>
    <col min="5" max="5" width="10.6640625" customWidth="1"/>
    <col min="6" max="6" width="11.109375" customWidth="1"/>
    <col min="7" max="7" width="5.6640625" customWidth="1"/>
    <col min="9" max="9" width="10.44140625" customWidth="1"/>
    <col min="11" max="11" width="14.6640625" bestFit="1" customWidth="1"/>
    <col min="15" max="15" width="10.6640625" customWidth="1"/>
  </cols>
  <sheetData>
    <row r="1" spans="1:6" ht="17.399999999999999" x14ac:dyDescent="0.3">
      <c r="A1" s="30" t="s">
        <v>54</v>
      </c>
    </row>
    <row r="2" spans="1:6" ht="17.399999999999999" x14ac:dyDescent="0.3">
      <c r="A2" s="1"/>
    </row>
    <row r="3" spans="1:6" ht="15.6" x14ac:dyDescent="0.3">
      <c r="A3" s="23" t="s">
        <v>20</v>
      </c>
    </row>
    <row r="4" spans="1:6" x14ac:dyDescent="0.25">
      <c r="A4" s="25" t="s">
        <v>24</v>
      </c>
      <c r="B4" s="25"/>
      <c r="C4" s="25" t="s">
        <v>25</v>
      </c>
      <c r="D4" s="105" t="s">
        <v>30</v>
      </c>
      <c r="E4" s="105"/>
      <c r="F4" s="105"/>
    </row>
    <row r="5" spans="1:6" ht="13.8" x14ac:dyDescent="0.3">
      <c r="A5" t="s">
        <v>21</v>
      </c>
      <c r="C5" t="s">
        <v>37</v>
      </c>
      <c r="E5">
        <v>3.7</v>
      </c>
      <c r="F5" s="24" t="s">
        <v>76</v>
      </c>
    </row>
    <row r="6" spans="1:6" x14ac:dyDescent="0.25">
      <c r="C6" t="s">
        <v>38</v>
      </c>
      <c r="E6">
        <v>4</v>
      </c>
      <c r="F6" s="27" t="s">
        <v>39</v>
      </c>
    </row>
    <row r="7" spans="1:6" x14ac:dyDescent="0.25">
      <c r="C7" t="s">
        <v>52</v>
      </c>
      <c r="E7">
        <v>4</v>
      </c>
      <c r="F7" s="27" t="s">
        <v>39</v>
      </c>
    </row>
    <row r="8" spans="1:6" x14ac:dyDescent="0.25">
      <c r="C8" t="s">
        <v>40</v>
      </c>
      <c r="E8" s="29">
        <v>0.95</v>
      </c>
      <c r="F8" s="24"/>
    </row>
    <row r="9" spans="1:6" ht="13.8" x14ac:dyDescent="0.3">
      <c r="A9" t="s">
        <v>22</v>
      </c>
      <c r="C9" t="s">
        <v>27</v>
      </c>
      <c r="E9">
        <v>1.3</v>
      </c>
      <c r="F9" s="24" t="s">
        <v>76</v>
      </c>
    </row>
    <row r="10" spans="1:6" ht="13.8" x14ac:dyDescent="0.3">
      <c r="A10" t="s">
        <v>23</v>
      </c>
      <c r="E10">
        <v>1</v>
      </c>
      <c r="F10" s="24" t="s">
        <v>76</v>
      </c>
    </row>
    <row r="11" spans="1:6" ht="14.4" x14ac:dyDescent="0.25">
      <c r="A11" t="s">
        <v>69</v>
      </c>
      <c r="C11" s="27" t="s">
        <v>34</v>
      </c>
      <c r="E11" s="26">
        <v>1.15E-5</v>
      </c>
      <c r="F11" s="27" t="s">
        <v>35</v>
      </c>
    </row>
    <row r="13" spans="1:6" ht="15.6" x14ac:dyDescent="0.3">
      <c r="A13" s="23" t="s">
        <v>28</v>
      </c>
    </row>
    <row r="14" spans="1:6" x14ac:dyDescent="0.25">
      <c r="A14" s="25" t="s">
        <v>24</v>
      </c>
      <c r="B14" s="25"/>
      <c r="C14" s="25" t="s">
        <v>25</v>
      </c>
      <c r="D14" s="105" t="s">
        <v>30</v>
      </c>
      <c r="E14" s="105"/>
      <c r="F14" s="105"/>
    </row>
    <row r="15" spans="1:6" ht="16.2" x14ac:dyDescent="0.3">
      <c r="A15" t="s">
        <v>29</v>
      </c>
      <c r="C15" s="27" t="s">
        <v>77</v>
      </c>
      <c r="E15">
        <v>10.7</v>
      </c>
      <c r="F15" s="24" t="s">
        <v>78</v>
      </c>
    </row>
    <row r="16" spans="1:6" x14ac:dyDescent="0.25">
      <c r="A16" t="s">
        <v>67</v>
      </c>
      <c r="E16">
        <v>10</v>
      </c>
      <c r="F16" s="24"/>
    </row>
    <row r="17" spans="1:6" x14ac:dyDescent="0.25">
      <c r="A17" s="90" t="s">
        <v>94</v>
      </c>
    </row>
    <row r="19" spans="1:6" ht="15.6" x14ac:dyDescent="0.3">
      <c r="A19" s="23" t="s">
        <v>75</v>
      </c>
    </row>
    <row r="20" spans="1:6" x14ac:dyDescent="0.25">
      <c r="A20" s="25" t="s">
        <v>24</v>
      </c>
      <c r="B20" s="25"/>
      <c r="C20" s="25" t="s">
        <v>25</v>
      </c>
      <c r="D20" s="105" t="s">
        <v>30</v>
      </c>
      <c r="E20" s="105"/>
      <c r="F20" s="105"/>
    </row>
    <row r="21" spans="1:6" x14ac:dyDescent="0.25">
      <c r="A21" t="s">
        <v>31</v>
      </c>
      <c r="C21" t="s">
        <v>32</v>
      </c>
      <c r="E21">
        <v>22</v>
      </c>
      <c r="F21" t="s">
        <v>33</v>
      </c>
    </row>
    <row r="22" spans="1:6" x14ac:dyDescent="0.25">
      <c r="C22" s="27" t="s">
        <v>80</v>
      </c>
      <c r="D22" t="s">
        <v>26</v>
      </c>
      <c r="E22">
        <v>5</v>
      </c>
      <c r="F22" t="s">
        <v>33</v>
      </c>
    </row>
    <row r="23" spans="1:6" x14ac:dyDescent="0.25">
      <c r="A23" s="27" t="s">
        <v>79</v>
      </c>
    </row>
    <row r="25" spans="1:6" ht="15.6" x14ac:dyDescent="0.3">
      <c r="A25" s="23" t="s">
        <v>74</v>
      </c>
    </row>
    <row r="26" spans="1:6" ht="15.6" x14ac:dyDescent="0.35">
      <c r="A26" s="27" t="s">
        <v>81</v>
      </c>
      <c r="E26">
        <v>800.07399999999996</v>
      </c>
      <c r="F26" t="s">
        <v>41</v>
      </c>
    </row>
    <row r="27" spans="1:6" x14ac:dyDescent="0.25">
      <c r="A27" s="27" t="s">
        <v>83</v>
      </c>
      <c r="E27">
        <v>5</v>
      </c>
    </row>
    <row r="28" spans="1:6" x14ac:dyDescent="0.25">
      <c r="A28" s="25" t="s">
        <v>24</v>
      </c>
      <c r="B28" s="25"/>
      <c r="C28" s="25" t="s">
        <v>25</v>
      </c>
      <c r="D28" s="105" t="s">
        <v>30</v>
      </c>
      <c r="E28" s="105"/>
      <c r="F28" s="105"/>
    </row>
    <row r="29" spans="1:6" ht="14.4" x14ac:dyDescent="0.25">
      <c r="A29" s="27" t="s">
        <v>84</v>
      </c>
      <c r="C29" t="s">
        <v>61</v>
      </c>
      <c r="E29" s="28">
        <v>1.1E-5</v>
      </c>
      <c r="F29" s="27" t="s">
        <v>35</v>
      </c>
    </row>
    <row r="31" spans="1:6" x14ac:dyDescent="0.25">
      <c r="A31" s="2"/>
    </row>
    <row r="32" spans="1:6" x14ac:dyDescent="0.25">
      <c r="A32" s="25" t="s">
        <v>36</v>
      </c>
    </row>
    <row r="35" spans="1:20" ht="13.8" thickBot="1" x14ac:dyDescent="0.3"/>
    <row r="36" spans="1:20" ht="15.6" x14ac:dyDescent="0.35">
      <c r="A36" s="98" t="s">
        <v>62</v>
      </c>
      <c r="B36" s="99"/>
      <c r="C36" s="100"/>
      <c r="D36" s="98" t="s">
        <v>42</v>
      </c>
      <c r="E36" s="99"/>
      <c r="F36" s="99"/>
      <c r="G36" s="99"/>
      <c r="H36" s="101"/>
      <c r="I36" s="102" t="s">
        <v>43</v>
      </c>
      <c r="J36" s="103"/>
      <c r="K36" s="104" t="s">
        <v>44</v>
      </c>
      <c r="L36" s="102"/>
      <c r="M36" s="103"/>
      <c r="N36" s="31"/>
      <c r="O36" s="32"/>
      <c r="P36" s="32"/>
      <c r="Q36" s="33"/>
    </row>
    <row r="37" spans="1:20" ht="16.8" x14ac:dyDescent="0.35">
      <c r="A37" s="68" t="s">
        <v>63</v>
      </c>
      <c r="B37" s="61" t="s">
        <v>30</v>
      </c>
      <c r="C37" s="74" t="s">
        <v>1</v>
      </c>
      <c r="D37" s="82" t="s">
        <v>2</v>
      </c>
      <c r="E37" s="77" t="s">
        <v>3</v>
      </c>
      <c r="F37" s="78" t="s">
        <v>4</v>
      </c>
      <c r="G37" s="77" t="s">
        <v>5</v>
      </c>
      <c r="H37" s="83" t="s">
        <v>6</v>
      </c>
      <c r="I37" s="36" t="s">
        <v>7</v>
      </c>
      <c r="J37" s="37" t="s">
        <v>8</v>
      </c>
      <c r="K37" s="38" t="s">
        <v>9</v>
      </c>
      <c r="L37" s="39" t="s">
        <v>10</v>
      </c>
      <c r="M37" s="40" t="s">
        <v>11</v>
      </c>
      <c r="N37" s="41" t="s">
        <v>12</v>
      </c>
      <c r="O37" s="39" t="s">
        <v>68</v>
      </c>
      <c r="P37" s="34" t="s">
        <v>13</v>
      </c>
      <c r="Q37" s="35" t="s">
        <v>14</v>
      </c>
    </row>
    <row r="38" spans="1:20" ht="15.6" x14ac:dyDescent="0.35">
      <c r="A38" s="69" t="s">
        <v>50</v>
      </c>
      <c r="B38" s="89">
        <f>E26*0.001</f>
        <v>0.80007399999999995</v>
      </c>
      <c r="C38" s="75" t="s">
        <v>21</v>
      </c>
      <c r="D38" s="84">
        <f>E5*0.000001</f>
        <v>3.7000000000000002E-6</v>
      </c>
      <c r="E38" s="79">
        <v>0.95</v>
      </c>
      <c r="F38" s="80">
        <f>E7-1</f>
        <v>3</v>
      </c>
      <c r="G38" s="81">
        <f t="shared" ref="G38:G44" si="0">TINV(1-E38,F38)</f>
        <v>3.1824463052837078</v>
      </c>
      <c r="H38" s="85">
        <f t="shared" ref="H38:H44" si="1">D38/G38</f>
        <v>1.1626276282672909E-6</v>
      </c>
      <c r="I38" s="6"/>
      <c r="J38" s="3">
        <v>3</v>
      </c>
      <c r="K38" s="5">
        <f>F38</f>
        <v>3</v>
      </c>
      <c r="L38" s="4">
        <v>4</v>
      </c>
      <c r="M38" s="3">
        <v>1</v>
      </c>
      <c r="N38" s="49">
        <f>(H38^2+I38^2/J38)*L38/M38</f>
        <v>5.4068120080417041E-12</v>
      </c>
      <c r="O38" s="6">
        <f>F57</f>
        <v>1.000000999904239</v>
      </c>
      <c r="P38" s="50">
        <f>O38^2*N38</f>
        <v>5.4068228206356022E-12</v>
      </c>
      <c r="Q38" s="51">
        <f>P38^2/K38</f>
        <v>9.7445776712486421E-24</v>
      </c>
    </row>
    <row r="39" spans="1:20" x14ac:dyDescent="0.25">
      <c r="A39" s="69"/>
      <c r="B39" s="63"/>
      <c r="C39" s="75" t="s">
        <v>45</v>
      </c>
      <c r="D39" s="84"/>
      <c r="E39" s="79">
        <v>0.95</v>
      </c>
      <c r="F39" s="80">
        <v>100</v>
      </c>
      <c r="G39" s="81">
        <f t="shared" si="0"/>
        <v>1.98397151852355</v>
      </c>
      <c r="H39" s="85">
        <f t="shared" si="1"/>
        <v>0</v>
      </c>
      <c r="I39" s="6"/>
      <c r="J39" s="3">
        <v>3</v>
      </c>
      <c r="K39" s="5">
        <v>30</v>
      </c>
      <c r="L39" s="4">
        <v>1</v>
      </c>
      <c r="M39" s="3">
        <v>1</v>
      </c>
      <c r="N39" s="49">
        <f t="shared" ref="N39:N44" si="2">(H39^2+I39^2/J39)*L39/M39</f>
        <v>0</v>
      </c>
      <c r="O39" s="6">
        <f>O38</f>
        <v>1.000000999904239</v>
      </c>
      <c r="P39" s="50">
        <f t="shared" ref="P39:P44" si="3">O39^2*N39</f>
        <v>0</v>
      </c>
      <c r="Q39" s="51">
        <f t="shared" ref="Q39:Q44" si="4">P39^2/K39</f>
        <v>0</v>
      </c>
    </row>
    <row r="40" spans="1:20" x14ac:dyDescent="0.25">
      <c r="A40" s="70"/>
      <c r="B40" s="62"/>
      <c r="C40" s="75" t="s">
        <v>46</v>
      </c>
      <c r="D40" s="84"/>
      <c r="E40" s="79">
        <v>0.95</v>
      </c>
      <c r="F40" s="80">
        <v>100</v>
      </c>
      <c r="G40" s="81">
        <f t="shared" si="0"/>
        <v>1.98397151852355</v>
      </c>
      <c r="H40" s="85">
        <f t="shared" si="1"/>
        <v>0</v>
      </c>
      <c r="I40" s="6">
        <f>E10*0.000001/2</f>
        <v>4.9999999999999998E-7</v>
      </c>
      <c r="J40" s="3">
        <v>3</v>
      </c>
      <c r="K40" s="5">
        <v>100</v>
      </c>
      <c r="L40" s="4">
        <v>1</v>
      </c>
      <c r="M40" s="3">
        <f>E27</f>
        <v>5</v>
      </c>
      <c r="N40" s="49">
        <f t="shared" si="2"/>
        <v>1.6666666666666667E-14</v>
      </c>
      <c r="O40" s="6">
        <f>O38</f>
        <v>1.000000999904239</v>
      </c>
      <c r="P40" s="50">
        <f t="shared" si="3"/>
        <v>1.6666699996824631E-14</v>
      </c>
      <c r="Q40" s="51">
        <f t="shared" si="4"/>
        <v>2.7777888878415412E-30</v>
      </c>
    </row>
    <row r="41" spans="1:20" x14ac:dyDescent="0.25">
      <c r="A41" s="69"/>
      <c r="B41" s="64"/>
      <c r="C41" s="75" t="s">
        <v>47</v>
      </c>
      <c r="D41" s="84"/>
      <c r="E41" s="79">
        <v>0.95</v>
      </c>
      <c r="F41" s="80">
        <v>100</v>
      </c>
      <c r="G41" s="81">
        <f t="shared" si="0"/>
        <v>1.98397151852355</v>
      </c>
      <c r="H41" s="85">
        <f>SQRT(E15)*0.000001</f>
        <v>3.2710854467592247E-6</v>
      </c>
      <c r="I41" s="6"/>
      <c r="J41" s="3">
        <v>3</v>
      </c>
      <c r="K41" s="5">
        <f>E16-1</f>
        <v>9</v>
      </c>
      <c r="L41" s="4">
        <v>1</v>
      </c>
      <c r="M41" s="3">
        <f>E22</f>
        <v>5</v>
      </c>
      <c r="N41" s="49">
        <f t="shared" si="2"/>
        <v>2.1399999999999994E-12</v>
      </c>
      <c r="O41" s="6">
        <f>O38</f>
        <v>1.000000999904239</v>
      </c>
      <c r="P41" s="50">
        <f t="shared" si="3"/>
        <v>2.140004279592282E-12</v>
      </c>
      <c r="Q41" s="51">
        <f t="shared" si="4"/>
        <v>5.0884647963036468E-25</v>
      </c>
    </row>
    <row r="42" spans="1:20" ht="13.8" x14ac:dyDescent="0.3">
      <c r="A42" s="88" t="s">
        <v>85</v>
      </c>
      <c r="B42" s="64">
        <f>E29</f>
        <v>1.1E-5</v>
      </c>
      <c r="C42" s="75" t="s">
        <v>48</v>
      </c>
      <c r="D42" s="84"/>
      <c r="E42" s="79">
        <v>0.95</v>
      </c>
      <c r="F42" s="80">
        <v>100</v>
      </c>
      <c r="G42" s="81">
        <f t="shared" si="0"/>
        <v>1.98397151852355</v>
      </c>
      <c r="H42" s="85">
        <f t="shared" si="1"/>
        <v>0</v>
      </c>
      <c r="I42" s="6">
        <v>1.9999999999999999E-6</v>
      </c>
      <c r="J42" s="3">
        <v>3</v>
      </c>
      <c r="K42" s="5">
        <v>30</v>
      </c>
      <c r="L42" s="4">
        <v>1</v>
      </c>
      <c r="M42" s="3">
        <v>1</v>
      </c>
      <c r="N42" s="49">
        <f t="shared" si="2"/>
        <v>1.3333333333333334E-12</v>
      </c>
      <c r="O42" s="6">
        <f>F61</f>
        <v>-1.600147998888769</v>
      </c>
      <c r="P42" s="50">
        <f t="shared" si="3"/>
        <v>3.4139648244636429E-12</v>
      </c>
      <c r="Q42" s="51">
        <f t="shared" si="4"/>
        <v>3.8850519408916908E-25</v>
      </c>
    </row>
    <row r="43" spans="1:20" ht="13.8" x14ac:dyDescent="0.3">
      <c r="A43" s="88" t="s">
        <v>86</v>
      </c>
      <c r="B43" s="65">
        <f>E11</f>
        <v>1.15E-5</v>
      </c>
      <c r="C43" s="75" t="s">
        <v>48</v>
      </c>
      <c r="D43" s="84"/>
      <c r="E43" s="79">
        <v>0.95</v>
      </c>
      <c r="F43" s="80">
        <v>100</v>
      </c>
      <c r="G43" s="81">
        <f t="shared" si="0"/>
        <v>1.98397151852355</v>
      </c>
      <c r="H43" s="85">
        <f t="shared" si="1"/>
        <v>0</v>
      </c>
      <c r="I43" s="6">
        <v>1.9999999999999999E-7</v>
      </c>
      <c r="J43" s="3">
        <v>3</v>
      </c>
      <c r="K43" s="5">
        <v>30</v>
      </c>
      <c r="L43" s="4">
        <v>1</v>
      </c>
      <c r="M43" s="3">
        <v>1</v>
      </c>
      <c r="N43" s="49">
        <f t="shared" si="2"/>
        <v>1.3333333333333331E-14</v>
      </c>
      <c r="O43" s="6">
        <f>F62</f>
        <v>1.6001479937295717</v>
      </c>
      <c r="P43" s="50">
        <f t="shared" si="3"/>
        <v>3.4139648024490307E-14</v>
      </c>
      <c r="Q43" s="51">
        <f t="shared" si="4"/>
        <v>3.8850518907869497E-29</v>
      </c>
    </row>
    <row r="44" spans="1:20" x14ac:dyDescent="0.25">
      <c r="A44" s="69" t="s">
        <v>49</v>
      </c>
      <c r="B44" s="62">
        <f>E21</f>
        <v>22</v>
      </c>
      <c r="C44" s="75" t="s">
        <v>51</v>
      </c>
      <c r="D44" s="84"/>
      <c r="E44" s="79">
        <v>0.95</v>
      </c>
      <c r="F44" s="80">
        <v>100</v>
      </c>
      <c r="G44" s="81">
        <f t="shared" si="0"/>
        <v>1.98397151852355</v>
      </c>
      <c r="H44" s="85">
        <f t="shared" si="1"/>
        <v>0</v>
      </c>
      <c r="I44" s="6">
        <f>E22</f>
        <v>5</v>
      </c>
      <c r="J44" s="3">
        <v>2</v>
      </c>
      <c r="K44" s="5">
        <v>30</v>
      </c>
      <c r="L44" s="4">
        <v>1</v>
      </c>
      <c r="M44" s="3">
        <v>1</v>
      </c>
      <c r="N44" s="49">
        <f t="shared" si="2"/>
        <v>12.5</v>
      </c>
      <c r="O44" s="6">
        <f>F63</f>
        <v>4.0003700010426996E-7</v>
      </c>
      <c r="P44" s="50">
        <f t="shared" si="3"/>
        <v>2.000370018155296E-12</v>
      </c>
      <c r="Q44" s="51">
        <f t="shared" si="4"/>
        <v>1.3338267365115397E-25</v>
      </c>
    </row>
    <row r="45" spans="1:20" ht="13.8" thickBot="1" x14ac:dyDescent="0.3">
      <c r="A45" s="71"/>
      <c r="B45" s="72"/>
      <c r="C45" s="76"/>
      <c r="D45" s="86"/>
      <c r="E45" s="87"/>
      <c r="F45" s="87"/>
      <c r="G45" s="87"/>
      <c r="H45" s="73"/>
      <c r="I45" s="45"/>
      <c r="J45" s="43"/>
      <c r="K45" s="44"/>
      <c r="L45" s="45"/>
      <c r="M45" s="43"/>
      <c r="N45" s="46"/>
      <c r="O45" s="42"/>
      <c r="P45" s="42"/>
      <c r="Q45" s="47"/>
    </row>
    <row r="46" spans="1:20" ht="15.6" x14ac:dyDescent="0.35">
      <c r="A46" s="66" t="s">
        <v>53</v>
      </c>
      <c r="B46" s="89">
        <f>B38*(1+(B42-B43)*(20-B44))</f>
        <v>0.80007480007399989</v>
      </c>
      <c r="C46" s="67" t="s">
        <v>92</v>
      </c>
      <c r="D46" s="9"/>
      <c r="E46" s="9"/>
      <c r="F46" s="9"/>
      <c r="G46" s="9"/>
      <c r="H46" s="9"/>
      <c r="I46" s="9"/>
      <c r="J46" s="9"/>
      <c r="K46" s="8"/>
      <c r="L46" s="8"/>
      <c r="M46" s="52" t="s">
        <v>55</v>
      </c>
      <c r="N46" s="53"/>
      <c r="O46" s="54"/>
      <c r="P46" s="55">
        <f>SUM(P38:P45)</f>
        <v>1.3011968290868137E-11</v>
      </c>
      <c r="Q46" s="55">
        <f>SUM(Q38:Q45)</f>
        <v>1.0775353646927125E-23</v>
      </c>
      <c r="S46" s="11"/>
      <c r="T46" s="11"/>
    </row>
    <row r="47" spans="1:20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M47" s="52" t="s">
        <v>56</v>
      </c>
      <c r="N47" s="48"/>
      <c r="O47" s="56"/>
      <c r="P47" s="55">
        <f>SQRT(P46)</f>
        <v>3.6072105969666004E-6</v>
      </c>
      <c r="S47" s="11"/>
      <c r="T47" s="12"/>
    </row>
    <row r="48" spans="1:20" x14ac:dyDescent="0.25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M48" s="57" t="s">
        <v>57</v>
      </c>
      <c r="N48" s="48"/>
      <c r="O48" s="56"/>
      <c r="P48" s="58">
        <f>INT(P46^2/Q46)</f>
        <v>15</v>
      </c>
      <c r="S48" s="12"/>
      <c r="T48" s="12"/>
    </row>
    <row r="49" spans="1:19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M49" s="56" t="s">
        <v>58</v>
      </c>
      <c r="N49" s="56"/>
      <c r="O49" s="56"/>
      <c r="P49" s="13">
        <v>0.95</v>
      </c>
    </row>
    <row r="50" spans="1:19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M50" s="56" t="s">
        <v>59</v>
      </c>
      <c r="N50" s="56"/>
      <c r="O50" s="56"/>
      <c r="P50" s="55">
        <f>TINV(1-P49,P48)</f>
        <v>2.1314495455597742</v>
      </c>
      <c r="S50" s="14"/>
    </row>
    <row r="51" spans="1:19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M51" s="56" t="s">
        <v>60</v>
      </c>
      <c r="N51" s="56"/>
      <c r="O51" s="56"/>
      <c r="P51" s="55">
        <f>P47*P50</f>
        <v>7.6885873876428621E-6</v>
      </c>
      <c r="Q51" s="7" t="s">
        <v>92</v>
      </c>
      <c r="S51" s="11"/>
    </row>
    <row r="52" spans="1:19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1:19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1:19" ht="13.8" thickBot="1" x14ac:dyDescent="0.3">
      <c r="H54" s="11"/>
      <c r="I54" s="8"/>
    </row>
    <row r="55" spans="1:19" x14ac:dyDescent="0.25">
      <c r="A55" s="10" t="s">
        <v>64</v>
      </c>
      <c r="B55" s="15"/>
      <c r="C55" s="8"/>
      <c r="D55" s="8"/>
      <c r="E55" s="8"/>
      <c r="F55" s="8"/>
      <c r="G55" s="8"/>
      <c r="H55" s="11"/>
      <c r="I55" s="8"/>
      <c r="J55" s="95" t="s">
        <v>87</v>
      </c>
      <c r="K55" s="96"/>
      <c r="L55" s="96"/>
      <c r="M55" s="96"/>
      <c r="N55" s="96"/>
      <c r="O55" s="96"/>
      <c r="P55" s="96"/>
      <c r="Q55" s="97"/>
    </row>
    <row r="56" spans="1:19" ht="16.2" thickBot="1" x14ac:dyDescent="0.4">
      <c r="B56" s="16" t="s">
        <v>15</v>
      </c>
      <c r="C56" s="17" t="s">
        <v>16</v>
      </c>
      <c r="D56" s="17" t="s">
        <v>17</v>
      </c>
      <c r="E56" s="16" t="s">
        <v>18</v>
      </c>
      <c r="F56" s="16" t="s">
        <v>19</v>
      </c>
      <c r="J56" s="92" t="s">
        <v>89</v>
      </c>
      <c r="K56" s="93"/>
      <c r="L56" s="93"/>
      <c r="M56" s="93"/>
      <c r="N56" s="93"/>
      <c r="O56" s="93"/>
      <c r="P56" s="93"/>
      <c r="Q56" s="94"/>
    </row>
    <row r="57" spans="1:19" ht="13.8" thickBot="1" x14ac:dyDescent="0.3">
      <c r="A57" t="str">
        <f t="shared" ref="A57:A63" si="5">A38</f>
        <v>LT</v>
      </c>
      <c r="B57" s="15">
        <f t="shared" ref="B57:B63" si="6">B38*0.00000001+SQRT(N38)/10</f>
        <v>2.4052626565345818E-7</v>
      </c>
      <c r="C57" s="18">
        <f t="shared" ref="C57:C63" si="7">B38+B57</f>
        <v>0.80007424052626563</v>
      </c>
      <c r="D57" s="19">
        <f>C57*(1+(B42-B43)*(20-B44))</f>
        <v>0.80007504060050605</v>
      </c>
      <c r="E57" s="11">
        <f t="shared" ref="E57:E63" si="8">D57-$B$46</f>
        <v>2.405265061566908E-7</v>
      </c>
      <c r="F57" s="11">
        <f t="shared" ref="F57:F63" si="9">IF(D57&lt;&gt;0,E57/B57,1/0)</f>
        <v>1.000000999904239</v>
      </c>
    </row>
    <row r="58" spans="1:19" x14ac:dyDescent="0.25">
      <c r="B58" s="15">
        <f t="shared" si="6"/>
        <v>0</v>
      </c>
      <c r="C58" s="18">
        <f t="shared" si="7"/>
        <v>0</v>
      </c>
      <c r="D58" s="19"/>
      <c r="E58" s="11">
        <f t="shared" si="8"/>
        <v>-0.80007480007399989</v>
      </c>
      <c r="F58" s="11" t="e">
        <f t="shared" si="9"/>
        <v>#DIV/0!</v>
      </c>
      <c r="J58" s="95" t="s">
        <v>88</v>
      </c>
      <c r="K58" s="96"/>
      <c r="L58" s="96"/>
      <c r="M58" s="96"/>
      <c r="N58" s="96"/>
      <c r="O58" s="96"/>
      <c r="P58" s="96"/>
      <c r="Q58" s="97"/>
    </row>
    <row r="59" spans="1:19" ht="13.8" thickBot="1" x14ac:dyDescent="0.3">
      <c r="B59" s="15">
        <f t="shared" si="6"/>
        <v>1.2909944487358055E-8</v>
      </c>
      <c r="C59" s="18">
        <f t="shared" si="7"/>
        <v>1.2909944487358055E-8</v>
      </c>
      <c r="D59" s="19"/>
      <c r="E59" s="11">
        <f t="shared" si="8"/>
        <v>-0.80007480007399989</v>
      </c>
      <c r="F59" s="11" t="e">
        <f t="shared" si="9"/>
        <v>#DIV/0!</v>
      </c>
      <c r="J59" s="92" t="s">
        <v>90</v>
      </c>
      <c r="K59" s="93"/>
      <c r="L59" s="93"/>
      <c r="M59" s="93"/>
      <c r="N59" s="93"/>
      <c r="O59" s="93"/>
      <c r="P59" s="93"/>
      <c r="Q59" s="94"/>
    </row>
    <row r="60" spans="1:19" ht="13.8" thickBot="1" x14ac:dyDescent="0.3">
      <c r="B60" s="15">
        <f t="shared" si="6"/>
        <v>1.4628738838327791E-7</v>
      </c>
      <c r="C60" s="18">
        <f t="shared" si="7"/>
        <v>1.4628738838327791E-7</v>
      </c>
      <c r="D60" s="19"/>
      <c r="E60" s="11">
        <f t="shared" si="8"/>
        <v>-0.80007480007399989</v>
      </c>
      <c r="F60" s="11" t="e">
        <f t="shared" si="9"/>
        <v>#DIV/0!</v>
      </c>
    </row>
    <row r="61" spans="1:19" x14ac:dyDescent="0.25">
      <c r="A61" t="str">
        <f t="shared" si="5"/>
        <v>α</v>
      </c>
      <c r="B61" s="15">
        <f t="shared" si="6"/>
        <v>1.1547016383792516E-7</v>
      </c>
      <c r="C61" s="18">
        <f t="shared" si="7"/>
        <v>1.1115470163837926E-5</v>
      </c>
      <c r="D61" s="19">
        <f>B38*(1+(C61-B43)*(20-B44))</f>
        <v>0.8000746153046483</v>
      </c>
      <c r="E61" s="11">
        <f t="shared" si="8"/>
        <v>-1.8476935159661423E-7</v>
      </c>
      <c r="F61" s="11">
        <f t="shared" si="9"/>
        <v>-1.600147998888769</v>
      </c>
      <c r="J61" s="95" t="s">
        <v>65</v>
      </c>
      <c r="K61" s="96"/>
      <c r="L61" s="96"/>
      <c r="M61" s="96"/>
      <c r="N61" s="96"/>
      <c r="O61" s="96"/>
      <c r="P61" s="96"/>
      <c r="Q61" s="97"/>
    </row>
    <row r="62" spans="1:19" ht="13.8" thickBot="1" x14ac:dyDescent="0.3">
      <c r="A62" t="str">
        <f t="shared" si="5"/>
        <v>β</v>
      </c>
      <c r="B62" s="15">
        <f t="shared" si="6"/>
        <v>1.1547120383792514E-8</v>
      </c>
      <c r="C62" s="18">
        <f t="shared" si="7"/>
        <v>1.1511547120383792E-5</v>
      </c>
      <c r="D62" s="19">
        <f>B38*(1+(B42-C62)*(20-B44))</f>
        <v>0.80007481855110141</v>
      </c>
      <c r="E62" s="11">
        <f t="shared" si="8"/>
        <v>1.8477101515479433E-8</v>
      </c>
      <c r="F62" s="11">
        <f t="shared" si="9"/>
        <v>1.6001479937295717</v>
      </c>
      <c r="J62" s="92" t="s">
        <v>91</v>
      </c>
      <c r="K62" s="93"/>
      <c r="L62" s="93"/>
      <c r="M62" s="93"/>
      <c r="N62" s="93"/>
      <c r="O62" s="93"/>
      <c r="P62" s="93"/>
      <c r="Q62" s="94"/>
    </row>
    <row r="63" spans="1:19" x14ac:dyDescent="0.25">
      <c r="A63" t="str">
        <f t="shared" si="5"/>
        <v>T</v>
      </c>
      <c r="B63" s="15">
        <f t="shared" si="6"/>
        <v>0.35355361059327378</v>
      </c>
      <c r="C63" s="18">
        <f t="shared" si="7"/>
        <v>22.353553610593274</v>
      </c>
      <c r="D63" s="19">
        <f>B38*(1+(B42-B43)*(20-C63))</f>
        <v>0.80007494150852565</v>
      </c>
      <c r="E63" s="11">
        <f t="shared" si="8"/>
        <v>1.4143452575776649E-7</v>
      </c>
      <c r="F63" s="11">
        <f t="shared" si="9"/>
        <v>4.0003700010426996E-7</v>
      </c>
      <c r="J63" s="20"/>
    </row>
    <row r="64" spans="1:19" x14ac:dyDescent="0.25">
      <c r="J64" s="20"/>
    </row>
    <row r="65" spans="10:10" x14ac:dyDescent="0.25">
      <c r="J65" s="20"/>
    </row>
    <row r="66" spans="10:10" x14ac:dyDescent="0.25">
      <c r="J66" s="20"/>
    </row>
    <row r="67" spans="10:10" x14ac:dyDescent="0.25">
      <c r="J67" s="20"/>
    </row>
    <row r="68" spans="10:10" x14ac:dyDescent="0.25">
      <c r="J68" s="20"/>
    </row>
    <row r="69" spans="10:10" x14ac:dyDescent="0.25">
      <c r="J69" s="20"/>
    </row>
    <row r="70" spans="10:10" x14ac:dyDescent="0.25">
      <c r="J70" s="20"/>
    </row>
    <row r="71" spans="10:10" x14ac:dyDescent="0.25">
      <c r="J71" s="20"/>
    </row>
    <row r="72" spans="10:10" x14ac:dyDescent="0.25">
      <c r="J72" s="20"/>
    </row>
  </sheetData>
  <mergeCells count="14">
    <mergeCell ref="D4:F4"/>
    <mergeCell ref="D14:F14"/>
    <mergeCell ref="D20:F20"/>
    <mergeCell ref="D28:F28"/>
    <mergeCell ref="J61:Q61"/>
    <mergeCell ref="J62:Q62"/>
    <mergeCell ref="J55:Q55"/>
    <mergeCell ref="J56:Q56"/>
    <mergeCell ref="J58:Q58"/>
    <mergeCell ref="A36:C36"/>
    <mergeCell ref="D36:H36"/>
    <mergeCell ref="I36:J36"/>
    <mergeCell ref="K36:M36"/>
    <mergeCell ref="J59:Q59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61" r:id="rId4">
          <objectPr defaultSize="0" autoPict="0" r:id="rId5">
            <anchor moveWithCells="1" sizeWithCells="1">
              <from>
                <xdr:col>2</xdr:col>
                <xdr:colOff>327660</xdr:colOff>
                <xdr:row>30</xdr:row>
                <xdr:rowOff>106680</xdr:rowOff>
              </from>
              <to>
                <xdr:col>5</xdr:col>
                <xdr:colOff>579120</xdr:colOff>
                <xdr:row>32</xdr:row>
                <xdr:rowOff>99060</xdr:rowOff>
              </to>
            </anchor>
          </objectPr>
        </oleObject>
      </mc:Choice>
      <mc:Fallback>
        <oleObject progId="Equation.3" shapeId="206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Text</vt:lpstr>
      <vt:lpstr>UncTable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Barbato</dc:creator>
  <cp:lastModifiedBy>Paola Pedone</cp:lastModifiedBy>
  <cp:lastPrinted>2013-05-20T13:05:30Z</cp:lastPrinted>
  <dcterms:created xsi:type="dcterms:W3CDTF">2007-10-01T08:12:19Z</dcterms:created>
  <dcterms:modified xsi:type="dcterms:W3CDTF">2018-10-10T09:25:51Z</dcterms:modified>
</cp:coreProperties>
</file>